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19395" windowHeight="10395" tabRatio="545"/>
  </bookViews>
  <sheets>
    <sheet name="Biomassa (g peso seco por L)" sheetId="5" r:id="rId1"/>
    <sheet name="Clorofila a" sheetId="6" r:id="rId2"/>
    <sheet name="Fico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7" l="1"/>
  <c r="C14" i="7"/>
  <c r="D13" i="7"/>
  <c r="C13" i="7"/>
  <c r="H9" i="7"/>
  <c r="H10" i="7" s="1"/>
  <c r="G9" i="7"/>
  <c r="G10" i="7" s="1"/>
  <c r="H8" i="7"/>
  <c r="G8" i="7"/>
  <c r="B8" i="7"/>
  <c r="B9" i="7" s="1"/>
  <c r="B10" i="7" s="1"/>
  <c r="B11" i="7" s="1"/>
  <c r="H7" i="7"/>
  <c r="G7" i="7"/>
  <c r="G26" i="7" s="1"/>
  <c r="G7" i="6"/>
  <c r="H7" i="6"/>
  <c r="D14" i="6"/>
  <c r="C14" i="6"/>
  <c r="D13" i="6"/>
  <c r="C13" i="6"/>
  <c r="H9" i="6"/>
  <c r="H10" i="6" s="1"/>
  <c r="G9" i="6"/>
  <c r="G10" i="6" s="1"/>
  <c r="H8" i="6"/>
  <c r="G8" i="6"/>
  <c r="B8" i="6"/>
  <c r="B9" i="6" s="1"/>
  <c r="B10" i="6" s="1"/>
  <c r="B11" i="6" s="1"/>
  <c r="L47" i="6"/>
  <c r="N47" i="6" s="1"/>
  <c r="F53" i="5"/>
  <c r="N47" i="5"/>
  <c r="N46" i="5"/>
  <c r="M47" i="5"/>
  <c r="M46" i="5"/>
  <c r="L47" i="5"/>
  <c r="L46" i="5"/>
  <c r="K47" i="5"/>
  <c r="K46" i="5"/>
  <c r="K45" i="5"/>
  <c r="G49" i="5"/>
  <c r="G48" i="5"/>
  <c r="G25" i="5"/>
  <c r="G21" i="5"/>
  <c r="L7" i="5"/>
  <c r="G8" i="5"/>
  <c r="H7" i="5"/>
  <c r="G7" i="5"/>
  <c r="G9" i="5"/>
  <c r="H9" i="5"/>
  <c r="H10" i="5" s="1"/>
  <c r="H8" i="5"/>
  <c r="C14" i="5"/>
  <c r="D14" i="5"/>
  <c r="D13" i="5"/>
  <c r="C13" i="5"/>
  <c r="G21" i="7" l="1"/>
  <c r="G22" i="7" s="1"/>
  <c r="G25" i="7" s="1"/>
  <c r="G27" i="7" s="1"/>
  <c r="F30" i="7" s="1"/>
  <c r="L7" i="7"/>
  <c r="M7" i="7" s="1"/>
  <c r="K45" i="7"/>
  <c r="M45" i="7" s="1"/>
  <c r="K46" i="7"/>
  <c r="K47" i="7"/>
  <c r="G48" i="7"/>
  <c r="G49" i="7" s="1"/>
  <c r="L8" i="7"/>
  <c r="L45" i="7"/>
  <c r="N45" i="7" s="1"/>
  <c r="L46" i="7"/>
  <c r="N46" i="7" s="1"/>
  <c r="L47" i="7"/>
  <c r="N47" i="7" s="1"/>
  <c r="L9" i="7"/>
  <c r="L9" i="6"/>
  <c r="G26" i="6"/>
  <c r="L7" i="6"/>
  <c r="M7" i="6" s="1"/>
  <c r="G21" i="6"/>
  <c r="G22" i="6" s="1"/>
  <c r="G25" i="6" s="1"/>
  <c r="G27" i="6" s="1"/>
  <c r="F30" i="6" s="1"/>
  <c r="K45" i="6"/>
  <c r="M45" i="6" s="1"/>
  <c r="K46" i="6"/>
  <c r="K47" i="6"/>
  <c r="G48" i="6"/>
  <c r="G49" i="6" s="1"/>
  <c r="L8" i="6"/>
  <c r="L45" i="6"/>
  <c r="N45" i="6" s="1"/>
  <c r="L46" i="6"/>
  <c r="N46" i="6" s="1"/>
  <c r="F37" i="7" l="1"/>
  <c r="M9" i="7"/>
  <c r="F34" i="7"/>
  <c r="M8" i="7"/>
  <c r="F56" i="7"/>
  <c r="M47" i="7"/>
  <c r="F53" i="7"/>
  <c r="M46" i="7"/>
  <c r="M47" i="6"/>
  <c r="F56" i="6"/>
  <c r="F53" i="6"/>
  <c r="M46" i="6"/>
  <c r="F34" i="6"/>
  <c r="M8" i="6"/>
  <c r="F37" i="6"/>
  <c r="M9" i="6"/>
  <c r="B8" i="5" l="1"/>
  <c r="B9" i="5" s="1"/>
  <c r="B10" i="5" l="1"/>
  <c r="B11" i="5" s="1"/>
  <c r="G10" i="5"/>
  <c r="F56" i="5" l="1"/>
  <c r="L45" i="5"/>
  <c r="N45" i="5" s="1"/>
  <c r="M45" i="5"/>
  <c r="L8" i="5"/>
  <c r="F34" i="5" s="1"/>
  <c r="G22" i="5"/>
  <c r="G26" i="5"/>
  <c r="L9" i="5"/>
  <c r="F37" i="5" s="1"/>
  <c r="M7" i="5"/>
  <c r="G27" i="5" l="1"/>
  <c r="F30" i="5" s="1"/>
  <c r="M9" i="5"/>
  <c r="M8" i="5"/>
</calcChain>
</file>

<file path=xl/sharedStrings.xml><?xml version="1.0" encoding="utf-8"?>
<sst xmlns="http://schemas.openxmlformats.org/spreadsheetml/2006/main" count="159" uniqueCount="42">
  <si>
    <t>a</t>
  </si>
  <si>
    <t>Quantil</t>
  </si>
  <si>
    <t>área à direita</t>
  </si>
  <si>
    <t>Conclusão:</t>
  </si>
  <si>
    <t>vs</t>
  </si>
  <si>
    <t>p-value =</t>
  </si>
  <si>
    <r>
      <t>n</t>
    </r>
    <r>
      <rPr>
        <sz val="11"/>
        <color theme="1"/>
        <rFont val="Calibri"/>
        <family val="2"/>
        <scheme val="minor"/>
      </rPr>
      <t xml:space="preserve"> =</t>
    </r>
  </si>
  <si>
    <t>Média =</t>
  </si>
  <si>
    <t>Variância =</t>
  </si>
  <si>
    <t>Estatística</t>
  </si>
  <si>
    <t>de teste =</t>
  </si>
  <si>
    <t>Caracterização das amostras</t>
  </si>
  <si>
    <t>Quantil da t-Student</t>
  </si>
  <si>
    <t>Desvio-padrão =</t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</si>
  <si>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pooled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</si>
  <si>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0"/>
        <rFont val="Arial"/>
        <family val="2"/>
      </rPr>
      <t>pooled</t>
    </r>
    <r>
      <rPr>
        <sz val="11"/>
        <color theme="1"/>
        <rFont val="Calibri"/>
        <family val="2"/>
        <scheme val="minor"/>
      </rPr>
      <t xml:space="preserve"> =</t>
    </r>
  </si>
  <si>
    <t>g.l. =</t>
  </si>
  <si>
    <t>Região de rejeição:</t>
  </si>
  <si>
    <r>
      <t xml:space="preserve">( </t>
    </r>
    <r>
      <rPr>
        <sz val="10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5%)</t>
    </r>
  </si>
  <si>
    <t>Logo, não rejeitamos a hipótese nula.</t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</si>
  <si>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</si>
  <si>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Testar as seguintes hipóteses</t>
  </si>
  <si>
    <r>
      <t xml:space="preserve">( </t>
    </r>
    <r>
      <rPr>
        <sz val="10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1%)</t>
    </r>
  </si>
  <si>
    <t>Quantil Superior</t>
  </si>
  <si>
    <t>Testar a hipótese de igualdade de variâncias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</si>
  <si>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</si>
  <si>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</t>
    </r>
  </si>
  <si>
    <t>Quantil da F-Snedecor (two-tailed)</t>
  </si>
  <si>
    <t>Quantil Inferior</t>
  </si>
  <si>
    <t>Área à direita</t>
  </si>
  <si>
    <r>
      <t>Biomassa (g peso seco L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</si>
  <si>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t>Réplica</t>
  </si>
  <si>
    <t>Comparação da biomassa: Luz Branca e Luz Vermelha</t>
  </si>
  <si>
    <t>Luz Branca</t>
  </si>
  <si>
    <t>Luz Vermelha</t>
  </si>
  <si>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Calibri"/>
        <family val="2"/>
        <scheme val="minor"/>
      </rPr>
      <t>:</t>
    </r>
    <r>
      <rPr>
        <sz val="11"/>
        <rFont val="Symbol"/>
        <family val="1"/>
        <charset val="2"/>
      </rPr>
      <t xml:space="preserve"> m</t>
    </r>
    <r>
      <rPr>
        <vertAlign val="subscript"/>
        <sz val="11"/>
        <rFont val="Arial"/>
        <family val="2"/>
      </rPr>
      <t>LB</t>
    </r>
    <r>
      <rPr>
        <sz val="11"/>
        <rFont val="Symbol"/>
        <family val="1"/>
        <charset val="2"/>
      </rPr>
      <t xml:space="preserve"> = m</t>
    </r>
    <r>
      <rPr>
        <vertAlign val="subscript"/>
        <sz val="11"/>
        <rFont val="Calibri"/>
        <family val="2"/>
        <scheme val="minor"/>
      </rPr>
      <t>Lv</t>
    </r>
  </si>
  <si>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Calibri"/>
        <family val="2"/>
        <scheme val="minor"/>
      </rPr>
      <t>:</t>
    </r>
    <r>
      <rPr>
        <sz val="11"/>
        <rFont val="Symbol"/>
        <family val="1"/>
        <charset val="2"/>
      </rPr>
      <t xml:space="preserve"> m</t>
    </r>
    <r>
      <rPr>
        <vertAlign val="subscript"/>
        <sz val="11"/>
        <rFont val="Arial"/>
        <family val="2"/>
      </rPr>
      <t>LB</t>
    </r>
    <r>
      <rPr>
        <sz val="11"/>
        <rFont val="Symbol"/>
        <family val="1"/>
        <charset val="2"/>
      </rPr>
      <t xml:space="preserve"> </t>
    </r>
    <r>
      <rPr>
        <sz val="11"/>
        <rFont val="Calibri"/>
        <family val="2"/>
      </rPr>
      <t>≠</t>
    </r>
    <r>
      <rPr>
        <sz val="11"/>
        <rFont val="Symbol"/>
        <family val="1"/>
        <charset val="2"/>
      </rPr>
      <t xml:space="preserve"> m</t>
    </r>
    <r>
      <rPr>
        <vertAlign val="subscript"/>
        <sz val="11"/>
        <rFont val="Calibri"/>
        <family val="2"/>
        <scheme val="minor"/>
      </rPr>
      <t>Lv</t>
    </r>
  </si>
  <si>
    <t>Populações Normais e Homocedásticas</t>
  </si>
  <si>
    <t>Hipóteses:</t>
  </si>
  <si>
    <t>Dia de cultura: 21</t>
  </si>
  <si>
    <t>Clorofila a (mg g-1 biomassa)</t>
  </si>
  <si>
    <t>Ficocianinas (mg g-1 biomassa)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</si>
</sst>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sz val="12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u/>
      <sz val="10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sz val="11"/>
      <name val="Calibri"/>
      <family val="2"/>
    </font>
    <font>
      <sz val="11"/>
      <color theme="1"/>
      <name val="Symbol"/>
      <family val="1"/>
      <charset val="2"/>
    </font>
    <font>
      <b/>
      <sz val="12"/>
      <color indexed="19"/>
      <name val="Arial"/>
      <family val="2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name val="Symbol"/>
      <family val="2"/>
      <charset val="2"/>
    </font>
    <font>
      <vertAlign val="subscript"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7" borderId="4" xfId="0" applyFill="1" applyBorder="1"/>
    <xf numFmtId="0" fontId="13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4" fillId="0" borderId="0" xfId="1"/>
    <xf numFmtId="0" fontId="1" fillId="0" borderId="0" xfId="1" applyFont="1"/>
    <xf numFmtId="0" fontId="4" fillId="0" borderId="0" xfId="1" applyFont="1" applyBorder="1" applyAlignment="1">
      <alignment horizontal="right"/>
    </xf>
    <xf numFmtId="0" fontId="26" fillId="5" borderId="1" xfId="1" applyFont="1" applyFill="1" applyBorder="1" applyAlignment="1">
      <alignment horizontal="center"/>
    </xf>
    <xf numFmtId="164" fontId="14" fillId="5" borderId="1" xfId="1" applyNumberFormat="1" applyFill="1" applyBorder="1" applyAlignment="1">
      <alignment horizontal="center"/>
    </xf>
    <xf numFmtId="164" fontId="15" fillId="15" borderId="1" xfId="1" applyNumberFormat="1" applyFont="1" applyFill="1" applyBorder="1" applyAlignment="1">
      <alignment horizontal="center"/>
    </xf>
    <xf numFmtId="166" fontId="14" fillId="0" borderId="0" xfId="1" applyNumberFormat="1" applyAlignment="1">
      <alignment horizont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166" fontId="0" fillId="9" borderId="1" xfId="0" applyNumberFormat="1" applyFill="1" applyBorder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16" fillId="13" borderId="0" xfId="0" applyNumberFormat="1" applyFont="1" applyFill="1" applyAlignment="1">
      <alignment horizontal="center" vertical="center"/>
    </xf>
    <xf numFmtId="166" fontId="16" fillId="13" borderId="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66" fontId="0" fillId="5" borderId="0" xfId="0" applyNumberFormat="1" applyFont="1" applyFill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7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0" fillId="10" borderId="1" xfId="0" applyNumberForma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2" fontId="0" fillId="12" borderId="1" xfId="0" applyNumberFormat="1" applyFill="1" applyBorder="1" applyAlignment="1">
      <alignment vertical="center"/>
    </xf>
    <xf numFmtId="166" fontId="0" fillId="11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7" borderId="5" xfId="0" applyFill="1" applyBorder="1"/>
    <xf numFmtId="165" fontId="0" fillId="11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29" fillId="7" borderId="6" xfId="0" applyFont="1" applyFill="1" applyBorder="1" applyAlignment="1">
      <alignment vertical="center"/>
    </xf>
    <xf numFmtId="0" fontId="29" fillId="7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Alignment="1"/>
    <xf numFmtId="0" fontId="2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1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66" fontId="16" fillId="13" borderId="1" xfId="0" applyNumberFormat="1" applyFont="1" applyFill="1" applyBorder="1" applyAlignment="1">
      <alignment horizontal="center"/>
    </xf>
    <xf numFmtId="166" fontId="16" fillId="13" borderId="0" xfId="0" applyNumberFormat="1" applyFont="1" applyFill="1" applyAlignment="1">
      <alignment horizontal="center"/>
    </xf>
    <xf numFmtId="0" fontId="0" fillId="6" borderId="1" xfId="0" applyFill="1" applyBorder="1" applyAlignment="1"/>
    <xf numFmtId="166" fontId="0" fillId="6" borderId="1" xfId="0" applyNumberForma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6" fontId="0" fillId="5" borderId="0" xfId="0" applyNumberFormat="1" applyFont="1" applyFill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0" xfId="0" applyFont="1" applyAlignment="1"/>
    <xf numFmtId="2" fontId="0" fillId="10" borderId="1" xfId="0" applyNumberFormat="1" applyFill="1" applyBorder="1" applyAlignment="1">
      <alignment horizontal="center"/>
    </xf>
    <xf numFmtId="0" fontId="3" fillId="0" borderId="0" xfId="0" applyFont="1" applyAlignment="1"/>
    <xf numFmtId="0" fontId="7" fillId="9" borderId="1" xfId="0" applyFont="1" applyFill="1" applyBorder="1" applyAlignment="1">
      <alignment horizontal="left"/>
    </xf>
    <xf numFmtId="0" fontId="8" fillId="0" borderId="0" xfId="0" applyFont="1" applyAlignment="1"/>
    <xf numFmtId="0" fontId="29" fillId="7" borderId="6" xfId="0" applyFont="1" applyFill="1" applyBorder="1" applyAlignment="1"/>
    <xf numFmtId="0" fontId="0" fillId="7" borderId="7" xfId="0" applyFont="1" applyFill="1" applyBorder="1" applyAlignment="1">
      <alignment horizontal="center"/>
    </xf>
    <xf numFmtId="0" fontId="29" fillId="7" borderId="8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12" borderId="1" xfId="0" applyNumberFormat="1" applyFill="1" applyBorder="1" applyAlignment="1"/>
    <xf numFmtId="166" fontId="0" fillId="9" borderId="1" xfId="0" applyNumberFormat="1" applyFill="1" applyBorder="1" applyAlignment="1"/>
    <xf numFmtId="166" fontId="0" fillId="11" borderId="1" xfId="0" applyNumberFormat="1" applyFill="1" applyBorder="1" applyAlignment="1"/>
    <xf numFmtId="0" fontId="0" fillId="8" borderId="1" xfId="0" applyFill="1" applyBorder="1" applyAlignment="1"/>
    <xf numFmtId="164" fontId="0" fillId="0" borderId="1" xfId="0" applyNumberFormat="1" applyBorder="1" applyAlignment="1"/>
    <xf numFmtId="0" fontId="3" fillId="0" borderId="0" xfId="0" applyFont="1" applyFill="1" applyBorder="1" applyAlignment="1"/>
    <xf numFmtId="0" fontId="2" fillId="0" borderId="0" xfId="0" applyFont="1" applyAlignment="1"/>
    <xf numFmtId="2" fontId="0" fillId="0" borderId="0" xfId="0" applyNumberFormat="1" applyAlignment="1"/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7" borderId="2" xfId="0" applyFill="1" applyBorder="1" applyAlignment="1"/>
    <xf numFmtId="0" fontId="14" fillId="0" borderId="0" xfId="1" applyAlignment="1"/>
    <xf numFmtId="0" fontId="1" fillId="0" borderId="0" xfId="1" applyFont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3" fillId="2" borderId="6" xfId="0" applyFont="1" applyFill="1" applyBorder="1" applyAlignment="1"/>
    <xf numFmtId="0" fontId="13" fillId="2" borderId="8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47625</xdr:rowOff>
        </xdr:from>
        <xdr:to>
          <xdr:col>9</xdr:col>
          <xdr:colOff>609600</xdr:colOff>
          <xdr:row>26</xdr:row>
          <xdr:rowOff>114300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52</xdr:row>
          <xdr:rowOff>9525</xdr:rowOff>
        </xdr:from>
        <xdr:to>
          <xdr:col>5</xdr:col>
          <xdr:colOff>800100</xdr:colOff>
          <xdr:row>53</xdr:row>
          <xdr:rowOff>1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55</xdr:row>
          <xdr:rowOff>9525</xdr:rowOff>
        </xdr:from>
        <xdr:to>
          <xdr:col>5</xdr:col>
          <xdr:colOff>800100</xdr:colOff>
          <xdr:row>55</xdr:row>
          <xdr:rowOff>201083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47625</xdr:rowOff>
        </xdr:from>
        <xdr:to>
          <xdr:col>9</xdr:col>
          <xdr:colOff>609600</xdr:colOff>
          <xdr:row>26</xdr:row>
          <xdr:rowOff>50801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52</xdr:row>
          <xdr:rowOff>9525</xdr:rowOff>
        </xdr:from>
        <xdr:to>
          <xdr:col>5</xdr:col>
          <xdr:colOff>800100</xdr:colOff>
          <xdr:row>53</xdr:row>
          <xdr:rowOff>1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55</xdr:row>
          <xdr:rowOff>9525</xdr:rowOff>
        </xdr:from>
        <xdr:to>
          <xdr:col>5</xdr:col>
          <xdr:colOff>800100</xdr:colOff>
          <xdr:row>56</xdr:row>
          <xdr:rowOff>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47625</xdr:rowOff>
        </xdr:from>
        <xdr:to>
          <xdr:col>9</xdr:col>
          <xdr:colOff>609600</xdr:colOff>
          <xdr:row>26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52</xdr:row>
          <xdr:rowOff>9525</xdr:rowOff>
        </xdr:from>
        <xdr:to>
          <xdr:col>5</xdr:col>
          <xdr:colOff>800100</xdr:colOff>
          <xdr:row>53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55</xdr:row>
          <xdr:rowOff>9525</xdr:rowOff>
        </xdr:from>
        <xdr:to>
          <xdr:col>5</xdr:col>
          <xdr:colOff>800100</xdr:colOff>
          <xdr:row>56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6"/>
  <sheetViews>
    <sheetView tabSelected="1" zoomScale="90" zoomScaleNormal="90" workbookViewId="0">
      <selection activeCell="S31" sqref="S31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4.7109375" style="1" customWidth="1"/>
    <col min="4" max="4" width="13.7109375" style="1" customWidth="1"/>
    <col min="5" max="5" width="12.5703125" style="1" customWidth="1"/>
    <col min="6" max="6" width="18.28515625" style="1" customWidth="1"/>
    <col min="7" max="7" width="14.140625" style="1" customWidth="1"/>
    <col min="8" max="8" width="16.140625" style="1" customWidth="1"/>
    <col min="9" max="10" width="9.140625" style="1"/>
    <col min="11" max="11" width="11.85546875" style="1" customWidth="1"/>
    <col min="12" max="12" width="13" style="1" customWidth="1"/>
    <col min="13" max="13" width="11.85546875" style="1" customWidth="1"/>
    <col min="14" max="14" width="10.28515625" style="1" customWidth="1"/>
    <col min="15" max="16384" width="9.140625" style="1"/>
  </cols>
  <sheetData>
    <row r="2" spans="2:13" ht="15.75" x14ac:dyDescent="0.25">
      <c r="F2" s="13" t="s">
        <v>32</v>
      </c>
    </row>
    <row r="4" spans="2:13" x14ac:dyDescent="0.25">
      <c r="B4" s="16" t="s">
        <v>39</v>
      </c>
      <c r="F4" s="14" t="s">
        <v>11</v>
      </c>
    </row>
    <row r="5" spans="2:13" ht="17.45" customHeight="1" x14ac:dyDescent="0.55000000000000004">
      <c r="B5" s="57" t="s">
        <v>30</v>
      </c>
      <c r="C5" s="57"/>
      <c r="D5" s="57"/>
      <c r="K5" s="56" t="s">
        <v>12</v>
      </c>
      <c r="L5" s="56"/>
      <c r="M5" s="56"/>
    </row>
    <row r="6" spans="2:13" ht="17.100000000000001" customHeight="1" x14ac:dyDescent="0.25">
      <c r="B6" s="23" t="s">
        <v>31</v>
      </c>
      <c r="C6" s="23" t="s">
        <v>33</v>
      </c>
      <c r="D6" s="23" t="s">
        <v>34</v>
      </c>
      <c r="G6" s="20" t="s">
        <v>33</v>
      </c>
      <c r="H6" s="20" t="s">
        <v>34</v>
      </c>
      <c r="K6" s="21" t="s">
        <v>0</v>
      </c>
      <c r="L6" s="22" t="s">
        <v>1</v>
      </c>
      <c r="M6" s="24" t="s">
        <v>2</v>
      </c>
    </row>
    <row r="7" spans="2:13" ht="14.45" x14ac:dyDescent="0.55000000000000004">
      <c r="B7" s="24">
        <v>1</v>
      </c>
      <c r="C7" s="25">
        <v>0.63000000000000012</v>
      </c>
      <c r="D7" s="53">
        <v>0.90000000000000013</v>
      </c>
      <c r="F7" s="17" t="s">
        <v>6</v>
      </c>
      <c r="G7" s="18">
        <f>COUNT(C7:C11)</f>
        <v>4</v>
      </c>
      <c r="H7" s="18">
        <f>COUNT(D7:D11)</f>
        <v>5</v>
      </c>
      <c r="K7" s="1">
        <v>0.1</v>
      </c>
      <c r="L7" s="26">
        <f>_xlfn.T.INV.2T(K7,$G$7+$H$7-2)</f>
        <v>1.8945786050900073</v>
      </c>
      <c r="M7" s="25">
        <f>_xlfn.T.DIST.RT(L7,$G$7+$H$7-2)</f>
        <v>5.0000000000000017E-2</v>
      </c>
    </row>
    <row r="8" spans="2:13" x14ac:dyDescent="0.25">
      <c r="B8" s="24">
        <f>1+B7</f>
        <v>2</v>
      </c>
      <c r="C8" s="25">
        <v>0.59975000000000001</v>
      </c>
      <c r="D8" s="53">
        <v>0.78925000000000001</v>
      </c>
      <c r="F8" s="17" t="s">
        <v>7</v>
      </c>
      <c r="G8" s="30">
        <f>AVERAGE(C7:C11)</f>
        <v>0.74168750000000006</v>
      </c>
      <c r="H8" s="30">
        <f>AVERAGE(D7:D11)</f>
        <v>1.0427</v>
      </c>
      <c r="K8" s="1">
        <v>0.05</v>
      </c>
      <c r="L8" s="29">
        <f t="shared" ref="L8:L9" si="0">_xlfn.T.INV.2T(K8,$G$7+$H$7-2)</f>
        <v>2.3646242515927849</v>
      </c>
      <c r="M8" s="28">
        <f t="shared" ref="M8:M9" si="1">_xlfn.T.DIST.RT(L8,$G$7+$H$7-2)</f>
        <v>2.5000000000000008E-2</v>
      </c>
    </row>
    <row r="9" spans="2:13" x14ac:dyDescent="0.25">
      <c r="B9" s="24">
        <f t="shared" ref="B9:B11" si="2">1+B8</f>
        <v>3</v>
      </c>
      <c r="C9" s="25">
        <v>0.873</v>
      </c>
      <c r="D9" s="53">
        <v>1.2975000000000001</v>
      </c>
      <c r="F9" s="31" t="s">
        <v>8</v>
      </c>
      <c r="G9" s="35">
        <f>_xlfn.VAR.S(C7:C11)</f>
        <v>2.1607890625000053E-2</v>
      </c>
      <c r="H9" s="35">
        <f>_xlfn.VAR.S(D7:D11)</f>
        <v>4.4378918750000329E-2</v>
      </c>
      <c r="K9" s="1">
        <v>0.01</v>
      </c>
      <c r="L9" s="34">
        <f t="shared" si="0"/>
        <v>3.4994832973504946</v>
      </c>
      <c r="M9" s="33">
        <f t="shared" si="1"/>
        <v>4.9999999999999975E-3</v>
      </c>
    </row>
    <row r="10" spans="2:13" x14ac:dyDescent="0.25">
      <c r="B10" s="24">
        <f t="shared" si="2"/>
        <v>4</v>
      </c>
      <c r="C10" s="25">
        <v>0.86399999999999999</v>
      </c>
      <c r="D10" s="53">
        <v>1.20825</v>
      </c>
      <c r="F10" s="17" t="s">
        <v>13</v>
      </c>
      <c r="G10" s="36">
        <f>SQRT(G9)</f>
        <v>0.14699622656721517</v>
      </c>
      <c r="H10" s="36">
        <f>SQRT(H9)</f>
        <v>0.21066304552531354</v>
      </c>
    </row>
    <row r="11" spans="2:13" ht="14.45" x14ac:dyDescent="0.55000000000000004">
      <c r="B11" s="24">
        <f t="shared" si="2"/>
        <v>5</v>
      </c>
      <c r="C11" s="27"/>
      <c r="D11" s="53">
        <v>1.0185</v>
      </c>
    </row>
    <row r="12" spans="2:13" x14ac:dyDescent="0.25">
      <c r="B12" s="24"/>
      <c r="C12" s="27"/>
      <c r="D12" s="27"/>
      <c r="F12" s="37" t="s">
        <v>38</v>
      </c>
      <c r="K12"/>
      <c r="L12"/>
      <c r="M12"/>
    </row>
    <row r="13" spans="2:13" x14ac:dyDescent="0.25">
      <c r="B13" s="17" t="s">
        <v>7</v>
      </c>
      <c r="C13" s="41">
        <f>AVERAGE(C7:C11)</f>
        <v>0.74168750000000006</v>
      </c>
      <c r="D13" s="41">
        <f>AVERAGE(D7:D11)</f>
        <v>1.0427</v>
      </c>
      <c r="F13" s="15" t="s">
        <v>37</v>
      </c>
      <c r="K13"/>
      <c r="L13"/>
      <c r="M13"/>
    </row>
    <row r="14" spans="2:13" x14ac:dyDescent="0.25">
      <c r="B14" s="42" t="s">
        <v>13</v>
      </c>
      <c r="C14" s="41">
        <f>STDEV(C7:C11)</f>
        <v>0.14699622656721517</v>
      </c>
      <c r="D14" s="41">
        <f>STDEV(D7:D11)</f>
        <v>0.21066304552531354</v>
      </c>
      <c r="K14"/>
      <c r="L14"/>
      <c r="M14"/>
    </row>
    <row r="15" spans="2:13" x14ac:dyDescent="0.25">
      <c r="B15" s="24"/>
      <c r="C15" s="27"/>
      <c r="D15" s="27"/>
      <c r="F15" s="38" t="s">
        <v>21</v>
      </c>
      <c r="K15"/>
      <c r="L15"/>
      <c r="M15"/>
    </row>
    <row r="16" spans="2:13" ht="21.6" customHeight="1" x14ac:dyDescent="0.25">
      <c r="F16" s="54" t="s">
        <v>35</v>
      </c>
      <c r="G16" s="39" t="s">
        <v>4</v>
      </c>
      <c r="H16" s="55" t="s">
        <v>36</v>
      </c>
      <c r="K16"/>
      <c r="L16"/>
      <c r="M16"/>
    </row>
    <row r="19" spans="6:9" ht="16.899999999999999" x14ac:dyDescent="0.55000000000000004">
      <c r="F19" s="1" t="s">
        <v>20</v>
      </c>
      <c r="G19" s="32">
        <v>0</v>
      </c>
    </row>
    <row r="21" spans="6:9" ht="14.65" x14ac:dyDescent="0.55000000000000004">
      <c r="F21" s="1" t="s">
        <v>14</v>
      </c>
      <c r="G21" s="43">
        <f>((G7-1)*G10^2+(H7-1)*H10^2)/(G7+H7-2)</f>
        <v>3.4619906696428782E-2</v>
      </c>
    </row>
    <row r="22" spans="6:9" ht="14.65" x14ac:dyDescent="0.55000000000000004">
      <c r="F22" s="1" t="s">
        <v>15</v>
      </c>
      <c r="G22" s="19">
        <f>SQRT(G21)</f>
        <v>0.1860642542145825</v>
      </c>
    </row>
    <row r="24" spans="6:9" x14ac:dyDescent="0.25">
      <c r="F24" s="15" t="s">
        <v>9</v>
      </c>
    </row>
    <row r="25" spans="6:9" ht="14.45" x14ac:dyDescent="0.55000000000000004">
      <c r="F25" s="15" t="s">
        <v>10</v>
      </c>
      <c r="G25" s="44">
        <f>(G8-H8-G19)/(G22*SQRT(1/G7+1/H7))</f>
        <v>-2.411655819001489</v>
      </c>
    </row>
    <row r="26" spans="6:9" ht="14.45" x14ac:dyDescent="0.55000000000000004">
      <c r="F26" s="1" t="s">
        <v>16</v>
      </c>
      <c r="G26" s="45">
        <f>G7+H7-2</f>
        <v>7</v>
      </c>
    </row>
    <row r="27" spans="6:9" ht="14.45" x14ac:dyDescent="0.55000000000000004">
      <c r="F27" s="1" t="s">
        <v>5</v>
      </c>
      <c r="G27" s="47">
        <f>2*MIN(_xlfn.T.DIST(G25,G26,TRUE),1-_xlfn.T.DIST(G25,G26,TRUE))</f>
        <v>4.666038537838979E-2</v>
      </c>
    </row>
    <row r="29" spans="6:9" x14ac:dyDescent="0.25">
      <c r="F29" s="40" t="s">
        <v>3</v>
      </c>
    </row>
    <row r="30" spans="6:9" ht="14.45" x14ac:dyDescent="0.55000000000000004">
      <c r="F30" s="1" t="str">
        <f>CONCATENATE("Para ",CHAR(97),  " ≥ ",ROUND(G27,4),", Rejeitar H0.")</f>
        <v>Para a ≥ 0.0467, Rejeitar H0.</v>
      </c>
    </row>
    <row r="32" spans="6:9" ht="15.75" x14ac:dyDescent="0.25">
      <c r="F32" s="46" t="s">
        <v>17</v>
      </c>
      <c r="I32" s="48"/>
    </row>
    <row r="33" spans="6:14" ht="14.45" x14ac:dyDescent="0.55000000000000004">
      <c r="F33" s="1" t="s">
        <v>18</v>
      </c>
    </row>
    <row r="34" spans="6:14" x14ac:dyDescent="0.55000000000000004">
      <c r="F34" s="58" t="str">
        <f>CONCATENATE(CHAR(194)," = ] - ",CHAR(165),", ",ROUND(-L8,4),"] ",CHAR(200)," [",ROUND(L8,4),", +",CHAR(165)," [")</f>
        <v>Â = ] - ¥, -2.3646] È [2.3646, +¥ [</v>
      </c>
      <c r="G34" s="59"/>
      <c r="H34" s="60"/>
    </row>
    <row r="36" spans="6:14" ht="14.45" x14ac:dyDescent="0.55000000000000004">
      <c r="F36" s="1" t="s">
        <v>22</v>
      </c>
    </row>
    <row r="37" spans="6:14" x14ac:dyDescent="0.55000000000000004">
      <c r="F37" s="58" t="str">
        <f>CONCATENATE(CHAR(194)," = ] - ",CHAR(165),", ",ROUND(-L9,4),"] ",CHAR(200)," [",ROUND(L9,4),", +",CHAR(165)," [")</f>
        <v>Â = ] - ¥, -3.4995] È [3.4995, +¥ [</v>
      </c>
      <c r="G37" s="59"/>
      <c r="H37" s="60"/>
    </row>
    <row r="39" spans="6:14" x14ac:dyDescent="0.25">
      <c r="F39" s="15" t="s">
        <v>19</v>
      </c>
    </row>
    <row r="42" spans="6:14" x14ac:dyDescent="0.25">
      <c r="F42" t="s">
        <v>24</v>
      </c>
      <c r="G42"/>
      <c r="H42"/>
    </row>
    <row r="43" spans="6:14" s="61" customFormat="1" ht="18.75" x14ac:dyDescent="0.35">
      <c r="F43" s="106" t="s">
        <v>25</v>
      </c>
      <c r="J43" s="107"/>
      <c r="K43" s="108" t="s">
        <v>27</v>
      </c>
      <c r="L43" s="107"/>
      <c r="M43" s="107"/>
      <c r="N43" s="107"/>
    </row>
    <row r="44" spans="6:14" x14ac:dyDescent="0.25">
      <c r="F44" s="3" t="s">
        <v>4</v>
      </c>
      <c r="G44"/>
      <c r="H44"/>
      <c r="J44" s="8" t="s">
        <v>0</v>
      </c>
      <c r="K44" s="9" t="s">
        <v>28</v>
      </c>
      <c r="L44" s="9" t="s">
        <v>23</v>
      </c>
      <c r="M44" s="7" t="s">
        <v>29</v>
      </c>
      <c r="N44" s="7" t="s">
        <v>29</v>
      </c>
    </row>
    <row r="45" spans="6:14" ht="18.75" x14ac:dyDescent="0.35">
      <c r="F45" s="49" t="s">
        <v>26</v>
      </c>
      <c r="G45"/>
      <c r="H45"/>
      <c r="J45" s="6">
        <v>0.1</v>
      </c>
      <c r="K45" s="52">
        <f>FINV(1-J45/2,G7-1,H7-1)</f>
        <v>0.10968301084953336</v>
      </c>
      <c r="L45" s="52">
        <f>FINV(J45/2,G7-1,H7-1)</f>
        <v>6.5913821164255788</v>
      </c>
      <c r="M45" s="12">
        <f>FDIST(K45,G7-1,H7-1)</f>
        <v>0.95</v>
      </c>
      <c r="N45" s="12">
        <f>FDIST(L45,G7-1,H7-1)</f>
        <v>5.0000000000000024E-2</v>
      </c>
    </row>
    <row r="46" spans="6:14" ht="14.45" x14ac:dyDescent="0.55000000000000004">
      <c r="F46"/>
      <c r="G46"/>
      <c r="H46"/>
      <c r="J46" s="6">
        <v>0.05</v>
      </c>
      <c r="K46" s="11">
        <f>FINV(1-J46/2,G7-1,H7-1)</f>
        <v>6.6220872467935885E-2</v>
      </c>
      <c r="L46" s="11">
        <f>FINV(J46/2,G7-1,H7-1)</f>
        <v>9.9791985322438865</v>
      </c>
      <c r="M46" s="12">
        <f>FDIST(K46,G7-1,H7-1)</f>
        <v>0.97499999999999998</v>
      </c>
      <c r="N46" s="12">
        <f>FDIST(L46,G7-1,H7-1)</f>
        <v>2.4999999999999984E-2</v>
      </c>
    </row>
    <row r="47" spans="6:14" x14ac:dyDescent="0.25">
      <c r="F47" t="s">
        <v>9</v>
      </c>
      <c r="G47"/>
      <c r="H47"/>
      <c r="J47" s="6">
        <v>0.01</v>
      </c>
      <c r="K47" s="10">
        <f>FINV(1-J47/2,G7-1,H7-1)</f>
        <v>2.1647541414113177E-2</v>
      </c>
      <c r="L47" s="10">
        <f>FINV(J47/2,G7-1,H7-1)</f>
        <v>24.259119890262632</v>
      </c>
      <c r="M47" s="12">
        <f>FDIST(K47,G7-1,H7-1)</f>
        <v>0.995</v>
      </c>
      <c r="N47" s="12">
        <f>FDIST(L47,G7-1,H7-1)</f>
        <v>4.9999999999999984E-3</v>
      </c>
    </row>
    <row r="48" spans="6:14" x14ac:dyDescent="0.25">
      <c r="F48" t="s">
        <v>10</v>
      </c>
      <c r="G48" s="50">
        <f>G9/H9</f>
        <v>0.48689538261902543</v>
      </c>
      <c r="H48"/>
      <c r="I48"/>
      <c r="J48"/>
    </row>
    <row r="49" spans="4:10" x14ac:dyDescent="0.25">
      <c r="D49"/>
      <c r="F49" t="s">
        <v>5</v>
      </c>
      <c r="G49" s="51">
        <f>2*MIN(_xlfn.F.DIST(G48,$G$7-1,$H$7-1,TRUE),_xlfn.F.DIST.RT(G48,$G$7-1,$H$7-1))</f>
        <v>0.58070817598714475</v>
      </c>
      <c r="H49"/>
      <c r="I49"/>
      <c r="J49"/>
    </row>
    <row r="50" spans="4:10" x14ac:dyDescent="0.25">
      <c r="F50"/>
      <c r="G50"/>
      <c r="H50"/>
    </row>
    <row r="51" spans="4:10" x14ac:dyDescent="0.25">
      <c r="F51" s="2" t="s">
        <v>17</v>
      </c>
      <c r="G51"/>
      <c r="H51"/>
    </row>
    <row r="52" spans="4:10" x14ac:dyDescent="0.25">
      <c r="F52" s="1" t="s">
        <v>18</v>
      </c>
    </row>
    <row r="53" spans="4:10" ht="15.75" x14ac:dyDescent="0.25">
      <c r="F53" s="4" t="str">
        <f>CONCATENATE(CHAR(194)," = ] 0, ",ROUND(K46,4),"] ",CHAR(200)," [",ROUND(L46,4),", +",CHAR(165)," [")</f>
        <v>Â = ] 0, 0.0662] È [9.9792, +¥ [</v>
      </c>
      <c r="G53" s="5"/>
      <c r="H53"/>
    </row>
    <row r="55" spans="4:10" x14ac:dyDescent="0.25">
      <c r="F55" s="1" t="s">
        <v>22</v>
      </c>
    </row>
    <row r="56" spans="4:10" ht="15.75" x14ac:dyDescent="0.25">
      <c r="F56" s="4" t="str">
        <f>CONCATENATE(CHAR(194)," = ] 0, ",ROUND(K47,4),"] ",CHAR(200)," [",ROUND(L47,4),", +",CHAR(165)," [")</f>
        <v>Â = ] 0, 0.0216] È [24.2591, +¥ [</v>
      </c>
      <c r="G56" s="5"/>
    </row>
  </sheetData>
  <mergeCells count="4">
    <mergeCell ref="K5:M5"/>
    <mergeCell ref="B5:D5"/>
    <mergeCell ref="F37:H37"/>
    <mergeCell ref="F34:H3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5127" r:id="rId4">
          <objectPr defaultSize="0" autoPict="0" r:id="rId5">
            <anchor moveWithCells="1">
              <from>
                <xdr:col>7</xdr:col>
                <xdr:colOff>85725</xdr:colOff>
                <xdr:row>20</xdr:row>
                <xdr:rowOff>47625</xdr:rowOff>
              </from>
              <to>
                <xdr:col>9</xdr:col>
                <xdr:colOff>609600</xdr:colOff>
                <xdr:row>26</xdr:row>
                <xdr:rowOff>114300</xdr:rowOff>
              </to>
            </anchor>
          </objectPr>
        </oleObject>
      </mc:Choice>
      <mc:Fallback>
        <oleObject progId="Equation.DSMT4" shapeId="5127" r:id="rId4"/>
      </mc:Fallback>
    </mc:AlternateContent>
    <mc:AlternateContent xmlns:mc="http://schemas.openxmlformats.org/markup-compatibility/2006">
      <mc:Choice Requires="x14">
        <oleObject progId="Equation.DSMT4" shapeId="5128" r:id="rId6">
          <objectPr defaultSize="0" autoPict="0" r:id="rId7">
            <anchor moveWithCells="1">
              <from>
                <xdr:col>5</xdr:col>
                <xdr:colOff>733425</xdr:colOff>
                <xdr:row>52</xdr:row>
                <xdr:rowOff>9525</xdr:rowOff>
              </from>
              <to>
                <xdr:col>5</xdr:col>
                <xdr:colOff>800100</xdr:colOff>
                <xdr:row>53</xdr:row>
                <xdr:rowOff>0</xdr:rowOff>
              </to>
            </anchor>
          </objectPr>
        </oleObject>
      </mc:Choice>
      <mc:Fallback>
        <oleObject progId="Equation.DSMT4" shapeId="5128" r:id="rId6"/>
      </mc:Fallback>
    </mc:AlternateContent>
    <mc:AlternateContent xmlns:mc="http://schemas.openxmlformats.org/markup-compatibility/2006">
      <mc:Choice Requires="x14">
        <oleObject progId="Equation.DSMT4" shapeId="5129" r:id="rId8">
          <objectPr defaultSize="0" autoPict="0" r:id="rId7">
            <anchor moveWithCells="1">
              <from>
                <xdr:col>5</xdr:col>
                <xdr:colOff>733425</xdr:colOff>
                <xdr:row>55</xdr:row>
                <xdr:rowOff>9525</xdr:rowOff>
              </from>
              <to>
                <xdr:col>5</xdr:col>
                <xdr:colOff>800100</xdr:colOff>
                <xdr:row>55</xdr:row>
                <xdr:rowOff>200025</xdr:rowOff>
              </to>
            </anchor>
          </objectPr>
        </oleObject>
      </mc:Choice>
      <mc:Fallback>
        <oleObject progId="Equation.DSMT4" shapeId="51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6"/>
  <sheetViews>
    <sheetView topLeftCell="A10" zoomScale="90" zoomScaleNormal="90" workbookViewId="0">
      <selection activeCell="S26" sqref="S26"/>
    </sheetView>
  </sheetViews>
  <sheetFormatPr defaultColWidth="9.140625" defaultRowHeight="15" x14ac:dyDescent="0.25"/>
  <cols>
    <col min="1" max="1" width="9.140625" style="61"/>
    <col min="2" max="2" width="13.42578125" style="61" customWidth="1"/>
    <col min="3" max="3" width="14.7109375" style="61" customWidth="1"/>
    <col min="4" max="4" width="13.7109375" style="61" customWidth="1"/>
    <col min="5" max="5" width="12.5703125" style="61" customWidth="1"/>
    <col min="6" max="6" width="18.28515625" style="61" customWidth="1"/>
    <col min="7" max="7" width="14.140625" style="61" customWidth="1"/>
    <col min="8" max="8" width="16.140625" style="61" customWidth="1"/>
    <col min="9" max="10" width="9.140625" style="61"/>
    <col min="11" max="11" width="11.85546875" style="61" customWidth="1"/>
    <col min="12" max="12" width="13" style="61" customWidth="1"/>
    <col min="13" max="13" width="11.85546875" style="61" customWidth="1"/>
    <col min="14" max="14" width="10.28515625" style="61" customWidth="1"/>
    <col min="15" max="16384" width="9.140625" style="61"/>
  </cols>
  <sheetData>
    <row r="2" spans="2:13" ht="15.75" x14ac:dyDescent="0.25">
      <c r="F2" s="62" t="s">
        <v>32</v>
      </c>
    </row>
    <row r="4" spans="2:13" x14ac:dyDescent="0.25">
      <c r="B4" s="63" t="s">
        <v>39</v>
      </c>
      <c r="F4" s="64" t="s">
        <v>11</v>
      </c>
    </row>
    <row r="5" spans="2:13" ht="17.45" customHeight="1" x14ac:dyDescent="0.25">
      <c r="B5" s="65" t="s">
        <v>40</v>
      </c>
      <c r="C5" s="65"/>
      <c r="D5" s="65"/>
      <c r="K5" s="66" t="s">
        <v>12</v>
      </c>
      <c r="L5" s="66"/>
      <c r="M5" s="66"/>
    </row>
    <row r="6" spans="2:13" ht="17.100000000000001" customHeight="1" x14ac:dyDescent="0.25">
      <c r="B6" s="67" t="s">
        <v>31</v>
      </c>
      <c r="C6" s="67" t="s">
        <v>33</v>
      </c>
      <c r="D6" s="67" t="s">
        <v>34</v>
      </c>
      <c r="G6" s="68" t="s">
        <v>33</v>
      </c>
      <c r="H6" s="68" t="s">
        <v>34</v>
      </c>
      <c r="K6" s="69" t="s">
        <v>0</v>
      </c>
      <c r="L6" s="70" t="s">
        <v>1</v>
      </c>
      <c r="M6" s="71" t="s">
        <v>2</v>
      </c>
    </row>
    <row r="7" spans="2:13" x14ac:dyDescent="0.25">
      <c r="B7" s="71">
        <v>1</v>
      </c>
      <c r="C7" s="72">
        <v>17.491111111111106</v>
      </c>
      <c r="D7" s="73">
        <v>16.395555555555553</v>
      </c>
      <c r="F7" s="74" t="s">
        <v>6</v>
      </c>
      <c r="G7" s="75">
        <f>COUNT(C7:C11)</f>
        <v>4</v>
      </c>
      <c r="H7" s="75">
        <f>COUNT(D7:D11)</f>
        <v>5</v>
      </c>
      <c r="K7" s="61">
        <v>0.1</v>
      </c>
      <c r="L7" s="76">
        <f>_xlfn.T.INV.2T(K7,$G$7+$H$7-2)</f>
        <v>1.8945786050900073</v>
      </c>
      <c r="M7" s="72">
        <f>_xlfn.T.DIST.RT(L7,$G$7+$H$7-2)</f>
        <v>5.0000000000000017E-2</v>
      </c>
    </row>
    <row r="8" spans="2:13" x14ac:dyDescent="0.25">
      <c r="B8" s="71">
        <f>1+B7</f>
        <v>2</v>
      </c>
      <c r="C8" s="72">
        <v>17.916965402250941</v>
      </c>
      <c r="D8" s="73">
        <v>19.027937915742793</v>
      </c>
      <c r="F8" s="74" t="s">
        <v>7</v>
      </c>
      <c r="G8" s="77">
        <f>AVERAGE(C7:C11)</f>
        <v>15.733055544911721</v>
      </c>
      <c r="H8" s="77">
        <f>AVERAGE(D7:D11)</f>
        <v>15.133761436375138</v>
      </c>
      <c r="K8" s="61">
        <v>0.05</v>
      </c>
      <c r="L8" s="78">
        <f t="shared" ref="L8:L9" si="0">_xlfn.T.INV.2T(K8,$G$7+$H$7-2)</f>
        <v>2.3646242515927849</v>
      </c>
      <c r="M8" s="79">
        <f t="shared" ref="M8:M9" si="1">_xlfn.T.DIST.RT(L8,$G$7+$H$7-2)</f>
        <v>2.5000000000000008E-2</v>
      </c>
    </row>
    <row r="9" spans="2:13" x14ac:dyDescent="0.25">
      <c r="B9" s="71">
        <f t="shared" ref="B9:B11" si="2">1+B8</f>
        <v>3</v>
      </c>
      <c r="C9" s="72">
        <v>12.704238258877433</v>
      </c>
      <c r="D9" s="73">
        <v>12.069672447013488</v>
      </c>
      <c r="F9" s="80" t="s">
        <v>8</v>
      </c>
      <c r="G9" s="81">
        <f>_xlfn.VAR.S(C7:C11)</f>
        <v>5.9559317706786414</v>
      </c>
      <c r="H9" s="81">
        <f>_xlfn.VAR.S(D7:D11)</f>
        <v>9.3380925272445552</v>
      </c>
      <c r="K9" s="61">
        <v>0.01</v>
      </c>
      <c r="L9" s="82">
        <f t="shared" si="0"/>
        <v>3.4994832973504946</v>
      </c>
      <c r="M9" s="83">
        <f t="shared" si="1"/>
        <v>4.9999999999999975E-3</v>
      </c>
    </row>
    <row r="10" spans="2:13" x14ac:dyDescent="0.25">
      <c r="B10" s="71">
        <f t="shared" si="2"/>
        <v>4</v>
      </c>
      <c r="C10" s="72">
        <v>14.81990740740741</v>
      </c>
      <c r="D10" s="73">
        <v>16.211380095178978</v>
      </c>
      <c r="F10" s="74" t="s">
        <v>13</v>
      </c>
      <c r="G10" s="84">
        <f>SQRT(G9)</f>
        <v>2.4404777750839366</v>
      </c>
      <c r="H10" s="84">
        <f>SQRT(H9)</f>
        <v>3.0558292699764094</v>
      </c>
    </row>
    <row r="11" spans="2:13" x14ac:dyDescent="0.25">
      <c r="B11" s="71">
        <f t="shared" si="2"/>
        <v>5</v>
      </c>
      <c r="C11" s="85"/>
      <c r="D11" s="73">
        <v>11.964261168384882</v>
      </c>
    </row>
    <row r="12" spans="2:13" x14ac:dyDescent="0.25">
      <c r="B12" s="71"/>
      <c r="C12" s="85"/>
      <c r="D12" s="85"/>
      <c r="F12" s="86" t="s">
        <v>38</v>
      </c>
    </row>
    <row r="13" spans="2:13" x14ac:dyDescent="0.25">
      <c r="B13" s="74" t="s">
        <v>7</v>
      </c>
      <c r="C13" s="87">
        <f>AVERAGE(C7:C11)</f>
        <v>15.733055544911721</v>
      </c>
      <c r="D13" s="87">
        <f>AVERAGE(D7:D11)</f>
        <v>15.133761436375138</v>
      </c>
      <c r="F13" s="88" t="s">
        <v>37</v>
      </c>
    </row>
    <row r="14" spans="2:13" x14ac:dyDescent="0.25">
      <c r="B14" s="89" t="s">
        <v>13</v>
      </c>
      <c r="C14" s="87">
        <f>STDEV(C7:C11)</f>
        <v>2.4404777750839366</v>
      </c>
      <c r="D14" s="87">
        <f>STDEV(D7:D11)</f>
        <v>3.0558292699764094</v>
      </c>
    </row>
    <row r="15" spans="2:13" x14ac:dyDescent="0.25">
      <c r="B15" s="71"/>
      <c r="C15" s="85"/>
      <c r="D15" s="85"/>
      <c r="F15" s="90" t="s">
        <v>21</v>
      </c>
    </row>
    <row r="16" spans="2:13" ht="21.6" customHeight="1" x14ac:dyDescent="0.35">
      <c r="F16" s="91" t="s">
        <v>35</v>
      </c>
      <c r="G16" s="92" t="s">
        <v>4</v>
      </c>
      <c r="H16" s="93" t="s">
        <v>36</v>
      </c>
    </row>
    <row r="19" spans="6:9" ht="18" x14ac:dyDescent="0.35">
      <c r="F19" s="61" t="s">
        <v>20</v>
      </c>
      <c r="G19" s="94">
        <v>0</v>
      </c>
    </row>
    <row r="21" spans="6:9" ht="15.75" x14ac:dyDescent="0.3">
      <c r="F21" s="61" t="s">
        <v>14</v>
      </c>
      <c r="G21" s="95">
        <f>((G7-1)*G10^2+(H7-1)*H10^2)/(G7+H7-2)</f>
        <v>7.888595060144878</v>
      </c>
    </row>
    <row r="22" spans="6:9" ht="15.75" x14ac:dyDescent="0.3">
      <c r="F22" s="61" t="s">
        <v>15</v>
      </c>
      <c r="G22" s="96">
        <f>SQRT(G21)</f>
        <v>2.8086642839871194</v>
      </c>
    </row>
    <row r="24" spans="6:9" x14ac:dyDescent="0.25">
      <c r="F24" s="88" t="s">
        <v>9</v>
      </c>
    </row>
    <row r="25" spans="6:9" x14ac:dyDescent="0.25">
      <c r="F25" s="88" t="s">
        <v>10</v>
      </c>
      <c r="G25" s="97">
        <f>(G8-H8-G19)/(G22*SQRT(1/G7+1/H7))</f>
        <v>0.3180782107810603</v>
      </c>
    </row>
    <row r="26" spans="6:9" x14ac:dyDescent="0.25">
      <c r="F26" s="61" t="s">
        <v>16</v>
      </c>
      <c r="G26" s="98">
        <f>G7+H7-2</f>
        <v>7</v>
      </c>
    </row>
    <row r="27" spans="6:9" x14ac:dyDescent="0.25">
      <c r="F27" s="61" t="s">
        <v>5</v>
      </c>
      <c r="G27" s="99">
        <f>2*MIN(_xlfn.T.DIST(G25,G26,TRUE),1-_xlfn.T.DIST(G25,G26,TRUE))</f>
        <v>0.75970476199673809</v>
      </c>
    </row>
    <row r="29" spans="6:9" x14ac:dyDescent="0.25">
      <c r="F29" s="100" t="s">
        <v>3</v>
      </c>
    </row>
    <row r="30" spans="6:9" x14ac:dyDescent="0.25">
      <c r="F30" s="61" t="str">
        <f>CONCATENATE("Para ",CHAR(97),  " ≥ ",ROUND(G27,4),", Rejeitar H0.")</f>
        <v>Para a ≥ 0.7597, Rejeitar H0.</v>
      </c>
    </row>
    <row r="32" spans="6:9" ht="15.75" x14ac:dyDescent="0.25">
      <c r="F32" s="101" t="s">
        <v>17</v>
      </c>
      <c r="I32" s="102"/>
    </row>
    <row r="33" spans="6:14" x14ac:dyDescent="0.25">
      <c r="F33" s="61" t="s">
        <v>18</v>
      </c>
    </row>
    <row r="34" spans="6:14" ht="15.75" x14ac:dyDescent="0.25">
      <c r="F34" s="103" t="str">
        <f>CONCATENATE(CHAR(194)," = ] - ",CHAR(165),", ",ROUND(-L8,4),"] ",CHAR(200)," [",ROUND(L8,4),", +",CHAR(165)," [")</f>
        <v>Â = ] - ¥, -2.3646] È [2.3646, +¥ [</v>
      </c>
      <c r="G34" s="104"/>
      <c r="H34" s="105"/>
    </row>
    <row r="36" spans="6:14" x14ac:dyDescent="0.25">
      <c r="F36" s="61" t="s">
        <v>22</v>
      </c>
    </row>
    <row r="37" spans="6:14" ht="15.75" x14ac:dyDescent="0.25">
      <c r="F37" s="103" t="str">
        <f>CONCATENATE(CHAR(194)," = ] - ",CHAR(165),", ",ROUND(-L9,4),"] ",CHAR(200)," [",ROUND(L9,4),", +",CHAR(165)," [")</f>
        <v>Â = ] - ¥, -3.4995] È [3.4995, +¥ [</v>
      </c>
      <c r="G37" s="104"/>
      <c r="H37" s="105"/>
    </row>
    <row r="39" spans="6:14" x14ac:dyDescent="0.25">
      <c r="F39" s="88" t="s">
        <v>19</v>
      </c>
    </row>
    <row r="42" spans="6:14" x14ac:dyDescent="0.25">
      <c r="F42" s="61" t="s">
        <v>24</v>
      </c>
    </row>
    <row r="43" spans="6:14" ht="18.75" x14ac:dyDescent="0.35">
      <c r="F43" s="106" t="s">
        <v>25</v>
      </c>
      <c r="J43" s="107"/>
      <c r="K43" s="108" t="s">
        <v>27</v>
      </c>
      <c r="L43" s="107"/>
      <c r="M43" s="107"/>
      <c r="N43" s="107"/>
    </row>
    <row r="44" spans="6:14" x14ac:dyDescent="0.25">
      <c r="F44" s="109" t="s">
        <v>4</v>
      </c>
      <c r="J44" s="8" t="s">
        <v>0</v>
      </c>
      <c r="K44" s="9" t="s">
        <v>28</v>
      </c>
      <c r="L44" s="9" t="s">
        <v>23</v>
      </c>
      <c r="M44" s="108" t="s">
        <v>29</v>
      </c>
      <c r="N44" s="108" t="s">
        <v>29</v>
      </c>
    </row>
    <row r="45" spans="6:14" ht="18.75" x14ac:dyDescent="0.35">
      <c r="F45" s="110" t="s">
        <v>26</v>
      </c>
      <c r="J45" s="107">
        <v>0.1</v>
      </c>
      <c r="K45" s="52">
        <f>FINV(1-J45/2,G7-1,H7-1)</f>
        <v>0.10968301084953336</v>
      </c>
      <c r="L45" s="52">
        <f>FINV(J45/2,G7-1,H7-1)</f>
        <v>6.5913821164255788</v>
      </c>
      <c r="M45" s="12">
        <f>FDIST(K45,G7-1,H7-1)</f>
        <v>0.95</v>
      </c>
      <c r="N45" s="12">
        <f>FDIST(L45,G7-1,H7-1)</f>
        <v>5.0000000000000024E-2</v>
      </c>
    </row>
    <row r="46" spans="6:14" x14ac:dyDescent="0.25">
      <c r="J46" s="107">
        <v>0.05</v>
      </c>
      <c r="K46" s="11">
        <f>FINV(1-J46/2,G7-1,H7-1)</f>
        <v>6.6220872467935885E-2</v>
      </c>
      <c r="L46" s="11">
        <f>FINV(J46/2,G7-1,H7-1)</f>
        <v>9.9791985322438865</v>
      </c>
      <c r="M46" s="12">
        <f>FDIST(K46,G7-1,H7-1)</f>
        <v>0.97499999999999998</v>
      </c>
      <c r="N46" s="12">
        <f>FDIST(L46,G7-1,H7-1)</f>
        <v>2.4999999999999984E-2</v>
      </c>
    </row>
    <row r="47" spans="6:14" x14ac:dyDescent="0.25">
      <c r="F47" s="61" t="s">
        <v>9</v>
      </c>
      <c r="J47" s="107">
        <v>0.01</v>
      </c>
      <c r="K47" s="10">
        <f>FINV(1-J47/2,G7-1,H7-1)</f>
        <v>2.1647541414113177E-2</v>
      </c>
      <c r="L47" s="10">
        <f>FINV(J47/2,G7-1,H7-1)</f>
        <v>24.259119890262632</v>
      </c>
      <c r="M47" s="12">
        <f>FDIST(K47,G7-1,H7-1)</f>
        <v>0.995</v>
      </c>
      <c r="N47" s="12">
        <f>FDIST(L47,G7-1,H7-1)</f>
        <v>4.9999999999999984E-3</v>
      </c>
    </row>
    <row r="48" spans="6:14" x14ac:dyDescent="0.25">
      <c r="F48" s="61" t="s">
        <v>10</v>
      </c>
      <c r="G48" s="50">
        <f>G9/H9</f>
        <v>0.637810318681442</v>
      </c>
    </row>
    <row r="49" spans="6:7" x14ac:dyDescent="0.25">
      <c r="F49" s="61" t="s">
        <v>5</v>
      </c>
      <c r="G49" s="51">
        <f>2*MIN(_xlfn.F.DIST(G48,$G$7-1,$H$7-1,TRUE),_xlfn.F.DIST.RT(G48,$G$7-1,$H$7-1))</f>
        <v>0.74162987393848556</v>
      </c>
    </row>
    <row r="51" spans="6:7" x14ac:dyDescent="0.25">
      <c r="F51" s="63" t="s">
        <v>17</v>
      </c>
    </row>
    <row r="52" spans="6:7" x14ac:dyDescent="0.25">
      <c r="F52" s="61" t="s">
        <v>18</v>
      </c>
    </row>
    <row r="53" spans="6:7" ht="15.75" x14ac:dyDescent="0.25">
      <c r="F53" s="111" t="str">
        <f>CONCATENATE(CHAR(194)," = ] 0, ",ROUND(K46,4),"] ",CHAR(200)," [",ROUND(L46,4),", +",CHAR(165)," [")</f>
        <v>Â = ] 0, 0.0662] È [9.9792, +¥ [</v>
      </c>
      <c r="G53" s="112"/>
    </row>
    <row r="55" spans="6:7" x14ac:dyDescent="0.25">
      <c r="F55" s="61" t="s">
        <v>22</v>
      </c>
    </row>
    <row r="56" spans="6:7" ht="15.75" x14ac:dyDescent="0.25">
      <c r="F56" s="111" t="str">
        <f>CONCATENATE(CHAR(194)," = ] 0, ",ROUND(K47,4),"] ",CHAR(200)," [",ROUND(L47,4),", +",CHAR(165)," [")</f>
        <v>Â = ] 0, 0.0216] È [24.2591, +¥ [</v>
      </c>
      <c r="G56" s="112"/>
    </row>
  </sheetData>
  <mergeCells count="4">
    <mergeCell ref="B5:D5"/>
    <mergeCell ref="K5:M5"/>
    <mergeCell ref="F34:H34"/>
    <mergeCell ref="F37:H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>
              <from>
                <xdr:col>7</xdr:col>
                <xdr:colOff>85725</xdr:colOff>
                <xdr:row>20</xdr:row>
                <xdr:rowOff>47625</xdr:rowOff>
              </from>
              <to>
                <xdr:col>9</xdr:col>
                <xdr:colOff>609600</xdr:colOff>
                <xdr:row>26</xdr:row>
                <xdr:rowOff>47625</xdr:rowOff>
              </to>
            </anchor>
          </objectPr>
        </oleObject>
      </mc:Choice>
      <mc:Fallback>
        <oleObject progId="Equation.DSMT4" shapeId="6145" r:id="rId4"/>
      </mc:Fallback>
    </mc:AlternateContent>
    <mc:AlternateContent xmlns:mc="http://schemas.openxmlformats.org/markup-compatibility/2006">
      <mc:Choice Requires="x14">
        <oleObject progId="Equation.DSMT4" shapeId="6146" r:id="rId6">
          <objectPr defaultSize="0" autoPict="0" r:id="rId7">
            <anchor moveWithCells="1">
              <from>
                <xdr:col>5</xdr:col>
                <xdr:colOff>733425</xdr:colOff>
                <xdr:row>52</xdr:row>
                <xdr:rowOff>9525</xdr:rowOff>
              </from>
              <to>
                <xdr:col>5</xdr:col>
                <xdr:colOff>800100</xdr:colOff>
                <xdr:row>53</xdr:row>
                <xdr:rowOff>0</xdr:rowOff>
              </to>
            </anchor>
          </objectPr>
        </oleObject>
      </mc:Choice>
      <mc:Fallback>
        <oleObject progId="Equation.DSMT4" shapeId="6146" r:id="rId6"/>
      </mc:Fallback>
    </mc:AlternateContent>
    <mc:AlternateContent xmlns:mc="http://schemas.openxmlformats.org/markup-compatibility/2006">
      <mc:Choice Requires="x14">
        <oleObject progId="Equation.DSMT4" shapeId="6147" r:id="rId8">
          <objectPr defaultSize="0" autoPict="0" r:id="rId7">
            <anchor moveWithCells="1">
              <from>
                <xdr:col>5</xdr:col>
                <xdr:colOff>733425</xdr:colOff>
                <xdr:row>55</xdr:row>
                <xdr:rowOff>9525</xdr:rowOff>
              </from>
              <to>
                <xdr:col>5</xdr:col>
                <xdr:colOff>800100</xdr:colOff>
                <xdr:row>56</xdr:row>
                <xdr:rowOff>0</xdr:rowOff>
              </to>
            </anchor>
          </objectPr>
        </oleObject>
      </mc:Choice>
      <mc:Fallback>
        <oleObject progId="Equation.DSMT4" shapeId="6147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6"/>
  <sheetViews>
    <sheetView zoomScale="90" zoomScaleNormal="90" workbookViewId="0">
      <selection activeCell="W35" sqref="W35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4.7109375" style="1" customWidth="1"/>
    <col min="4" max="4" width="13.7109375" style="1" customWidth="1"/>
    <col min="5" max="5" width="12.5703125" style="1" customWidth="1"/>
    <col min="6" max="6" width="18.28515625" style="1" customWidth="1"/>
    <col min="7" max="7" width="14.140625" style="1" customWidth="1"/>
    <col min="8" max="8" width="16.140625" style="1" customWidth="1"/>
    <col min="9" max="10" width="9.140625" style="1"/>
    <col min="11" max="11" width="11.85546875" style="1" customWidth="1"/>
    <col min="12" max="12" width="13" style="1" customWidth="1"/>
    <col min="13" max="13" width="11.85546875" style="1" customWidth="1"/>
    <col min="14" max="14" width="10.28515625" style="1" customWidth="1"/>
    <col min="15" max="16384" width="9.140625" style="1"/>
  </cols>
  <sheetData>
    <row r="2" spans="2:13" ht="15.75" x14ac:dyDescent="0.25">
      <c r="F2" s="13" t="s">
        <v>32</v>
      </c>
    </row>
    <row r="4" spans="2:13" x14ac:dyDescent="0.25">
      <c r="B4" s="16" t="s">
        <v>39</v>
      </c>
      <c r="F4" s="14" t="s">
        <v>11</v>
      </c>
    </row>
    <row r="5" spans="2:13" ht="17.45" customHeight="1" x14ac:dyDescent="0.55000000000000004">
      <c r="B5" s="57" t="s">
        <v>41</v>
      </c>
      <c r="C5" s="57"/>
      <c r="D5" s="57"/>
      <c r="K5" s="56" t="s">
        <v>12</v>
      </c>
      <c r="L5" s="56"/>
      <c r="M5" s="56"/>
    </row>
    <row r="6" spans="2:13" ht="17.100000000000001" customHeight="1" x14ac:dyDescent="0.25">
      <c r="B6" s="23" t="s">
        <v>31</v>
      </c>
      <c r="C6" s="23" t="s">
        <v>33</v>
      </c>
      <c r="D6" s="23" t="s">
        <v>34</v>
      </c>
      <c r="G6" s="20" t="s">
        <v>33</v>
      </c>
      <c r="H6" s="20" t="s">
        <v>34</v>
      </c>
      <c r="K6" s="21" t="s">
        <v>0</v>
      </c>
      <c r="L6" s="22" t="s">
        <v>1</v>
      </c>
      <c r="M6" s="24" t="s">
        <v>2</v>
      </c>
    </row>
    <row r="7" spans="2:13" ht="14.45" x14ac:dyDescent="0.55000000000000004">
      <c r="B7" s="24">
        <v>1</v>
      </c>
      <c r="C7" s="25">
        <v>17.672183194323857</v>
      </c>
      <c r="D7" s="53">
        <v>10.416577238634057</v>
      </c>
      <c r="F7" s="17" t="s">
        <v>6</v>
      </c>
      <c r="G7" s="18">
        <f>COUNT(C7:C11)</f>
        <v>4</v>
      </c>
      <c r="H7" s="18">
        <f>COUNT(D7:D11)</f>
        <v>5</v>
      </c>
      <c r="K7" s="1">
        <v>0.1</v>
      </c>
      <c r="L7" s="26">
        <f>_xlfn.T.INV.2T(K7,$G$7+$H$7-2)</f>
        <v>1.8945786050900073</v>
      </c>
      <c r="M7" s="25">
        <f>_xlfn.T.DIST.RT(L7,$G$7+$H$7-2)</f>
        <v>5.0000000000000017E-2</v>
      </c>
    </row>
    <row r="8" spans="2:13" x14ac:dyDescent="0.25">
      <c r="B8" s="24">
        <f>1+B7</f>
        <v>2</v>
      </c>
      <c r="C8" s="25">
        <v>17.416743205088952</v>
      </c>
      <c r="D8" s="53">
        <v>19.014041273098812</v>
      </c>
      <c r="F8" s="17" t="s">
        <v>7</v>
      </c>
      <c r="G8" s="30">
        <f>AVERAGE(C7:C11)</f>
        <v>23.390833959511774</v>
      </c>
      <c r="H8" s="30">
        <f>AVERAGE(D7:D11)</f>
        <v>21.483144922268103</v>
      </c>
      <c r="K8" s="1">
        <v>0.05</v>
      </c>
      <c r="L8" s="29">
        <f t="shared" ref="L8:L9" si="0">_xlfn.T.INV.2T(K8,$G$7+$H$7-2)</f>
        <v>2.3646242515927849</v>
      </c>
      <c r="M8" s="28">
        <f t="shared" ref="M8:M9" si="1">_xlfn.T.DIST.RT(L8,$G$7+$H$7-2)</f>
        <v>2.5000000000000008E-2</v>
      </c>
    </row>
    <row r="9" spans="2:13" x14ac:dyDescent="0.25">
      <c r="B9" s="24">
        <f t="shared" ref="B9:B11" si="2">1+B8</f>
        <v>3</v>
      </c>
      <c r="C9" s="25">
        <v>26.324203677317414</v>
      </c>
      <c r="D9" s="53">
        <v>11.0698602169066</v>
      </c>
      <c r="F9" s="31" t="s">
        <v>8</v>
      </c>
      <c r="G9" s="35">
        <f>_xlfn.VAR.S(C7:C11)</f>
        <v>51.241326393287331</v>
      </c>
      <c r="H9" s="35">
        <f>_xlfn.VAR.S(D7:D11)</f>
        <v>132.15293136915011</v>
      </c>
      <c r="K9" s="1">
        <v>0.01</v>
      </c>
      <c r="L9" s="34">
        <f t="shared" si="0"/>
        <v>3.4994832973504946</v>
      </c>
      <c r="M9" s="33">
        <f t="shared" si="1"/>
        <v>4.9999999999999975E-3</v>
      </c>
    </row>
    <row r="10" spans="2:13" x14ac:dyDescent="0.25">
      <c r="B10" s="24">
        <f t="shared" si="2"/>
        <v>4</v>
      </c>
      <c r="C10" s="25">
        <v>32.150205761316869</v>
      </c>
      <c r="D10" s="53">
        <v>35.012226803418457</v>
      </c>
      <c r="F10" s="17" t="s">
        <v>13</v>
      </c>
      <c r="G10" s="36">
        <f>SQRT(G9)</f>
        <v>7.1583047150346522</v>
      </c>
      <c r="H10" s="36">
        <f>SQRT(H9)</f>
        <v>11.495778850045355</v>
      </c>
    </row>
    <row r="11" spans="2:13" ht="14.45" x14ac:dyDescent="0.55000000000000004">
      <c r="B11" s="24">
        <f t="shared" si="2"/>
        <v>5</v>
      </c>
      <c r="C11" s="27"/>
      <c r="D11" s="53">
        <v>31.903019079282601</v>
      </c>
    </row>
    <row r="12" spans="2:13" x14ac:dyDescent="0.25">
      <c r="B12" s="24"/>
      <c r="C12" s="27"/>
      <c r="D12" s="27"/>
      <c r="F12" s="37" t="s">
        <v>38</v>
      </c>
      <c r="K12"/>
      <c r="L12"/>
      <c r="M12"/>
    </row>
    <row r="13" spans="2:13" x14ac:dyDescent="0.25">
      <c r="B13" s="17" t="s">
        <v>7</v>
      </c>
      <c r="C13" s="41">
        <f>AVERAGE(C7:C11)</f>
        <v>23.390833959511774</v>
      </c>
      <c r="D13" s="41">
        <f>AVERAGE(D7:D11)</f>
        <v>21.483144922268103</v>
      </c>
      <c r="F13" s="15" t="s">
        <v>37</v>
      </c>
      <c r="K13"/>
      <c r="L13"/>
      <c r="M13"/>
    </row>
    <row r="14" spans="2:13" x14ac:dyDescent="0.25">
      <c r="B14" s="42" t="s">
        <v>13</v>
      </c>
      <c r="C14" s="41">
        <f>STDEV(C7:C11)</f>
        <v>7.1583047150346522</v>
      </c>
      <c r="D14" s="41">
        <f>STDEV(D7:D11)</f>
        <v>11.495778850045355</v>
      </c>
      <c r="K14"/>
      <c r="L14"/>
      <c r="M14"/>
    </row>
    <row r="15" spans="2:13" x14ac:dyDescent="0.25">
      <c r="B15" s="24"/>
      <c r="C15" s="27"/>
      <c r="D15" s="27"/>
      <c r="F15" s="38" t="s">
        <v>21</v>
      </c>
      <c r="K15"/>
      <c r="L15"/>
      <c r="M15"/>
    </row>
    <row r="16" spans="2:13" ht="21.6" customHeight="1" x14ac:dyDescent="0.25">
      <c r="F16" s="54" t="s">
        <v>35</v>
      </c>
      <c r="G16" s="39" t="s">
        <v>4</v>
      </c>
      <c r="H16" s="55" t="s">
        <v>36</v>
      </c>
      <c r="K16"/>
      <c r="L16"/>
      <c r="M16"/>
    </row>
    <row r="19" spans="6:9" ht="16.899999999999999" x14ac:dyDescent="0.55000000000000004">
      <c r="F19" s="1" t="s">
        <v>20</v>
      </c>
      <c r="G19" s="32">
        <v>0</v>
      </c>
    </row>
    <row r="21" spans="6:9" ht="14.65" x14ac:dyDescent="0.55000000000000004">
      <c r="F21" s="1" t="s">
        <v>14</v>
      </c>
      <c r="G21" s="43">
        <f>((G7-1)*G10^2+(H7-1)*H10^2)/(G7+H7-2)</f>
        <v>97.476529236637475</v>
      </c>
    </row>
    <row r="22" spans="6:9" ht="14.65" x14ac:dyDescent="0.55000000000000004">
      <c r="F22" s="1" t="s">
        <v>15</v>
      </c>
      <c r="G22" s="19">
        <f>SQRT(G21)</f>
        <v>9.87302026923056</v>
      </c>
    </row>
    <row r="24" spans="6:9" x14ac:dyDescent="0.25">
      <c r="F24" s="15" t="s">
        <v>9</v>
      </c>
    </row>
    <row r="25" spans="6:9" ht="14.45" x14ac:dyDescent="0.55000000000000004">
      <c r="F25" s="15" t="s">
        <v>10</v>
      </c>
      <c r="G25" s="44">
        <f>(G8-H8-G19)/(G22*SQRT(1/G7+1/H7))</f>
        <v>0.28803900264793164</v>
      </c>
    </row>
    <row r="26" spans="6:9" ht="14.45" x14ac:dyDescent="0.55000000000000004">
      <c r="F26" s="1" t="s">
        <v>16</v>
      </c>
      <c r="G26" s="45">
        <f>G7+H7-2</f>
        <v>7</v>
      </c>
    </row>
    <row r="27" spans="6:9" ht="14.45" x14ac:dyDescent="0.55000000000000004">
      <c r="F27" s="1" t="s">
        <v>5</v>
      </c>
      <c r="G27" s="47">
        <f>2*MIN(_xlfn.T.DIST(G25,G26,TRUE),1-_xlfn.T.DIST(G25,G26,TRUE))</f>
        <v>0.78165851961728627</v>
      </c>
    </row>
    <row r="29" spans="6:9" x14ac:dyDescent="0.25">
      <c r="F29" s="40" t="s">
        <v>3</v>
      </c>
    </row>
    <row r="30" spans="6:9" ht="14.45" x14ac:dyDescent="0.55000000000000004">
      <c r="F30" s="1" t="str">
        <f>CONCATENATE("Para ",CHAR(97),  " ≥ ",ROUND(G27,4),", Rejeitar H0.")</f>
        <v>Para a ≥ 0.7817, Rejeitar H0.</v>
      </c>
    </row>
    <row r="32" spans="6:9" ht="15.75" x14ac:dyDescent="0.25">
      <c r="F32" s="46" t="s">
        <v>17</v>
      </c>
      <c r="I32" s="48"/>
    </row>
    <row r="33" spans="6:14" ht="14.45" x14ac:dyDescent="0.55000000000000004">
      <c r="F33" s="1" t="s">
        <v>18</v>
      </c>
    </row>
    <row r="34" spans="6:14" x14ac:dyDescent="0.55000000000000004">
      <c r="F34" s="58" t="str">
        <f>CONCATENATE(CHAR(194)," = ] - ",CHAR(165),", ",ROUND(-L8,4),"] ",CHAR(200)," [",ROUND(L8,4),", +",CHAR(165)," [")</f>
        <v>Â = ] - ¥, -2.3646] È [2.3646, +¥ [</v>
      </c>
      <c r="G34" s="59"/>
      <c r="H34" s="60"/>
    </row>
    <row r="36" spans="6:14" ht="14.45" x14ac:dyDescent="0.55000000000000004">
      <c r="F36" s="1" t="s">
        <v>22</v>
      </c>
    </row>
    <row r="37" spans="6:14" x14ac:dyDescent="0.55000000000000004">
      <c r="F37" s="58" t="str">
        <f>CONCATENATE(CHAR(194)," = ] - ",CHAR(165),", ",ROUND(-L9,4),"] ",CHAR(200)," [",ROUND(L9,4),", +",CHAR(165)," [")</f>
        <v>Â = ] - ¥, -3.4995] È [3.4995, +¥ [</v>
      </c>
      <c r="G37" s="59"/>
      <c r="H37" s="60"/>
    </row>
    <row r="39" spans="6:14" x14ac:dyDescent="0.25">
      <c r="F39" s="15" t="s">
        <v>19</v>
      </c>
    </row>
    <row r="42" spans="6:14" x14ac:dyDescent="0.25">
      <c r="F42" t="s">
        <v>24</v>
      </c>
      <c r="G42"/>
      <c r="H42"/>
    </row>
    <row r="43" spans="6:14" s="61" customFormat="1" ht="18.75" x14ac:dyDescent="0.35">
      <c r="F43" s="106" t="s">
        <v>25</v>
      </c>
      <c r="J43" s="107"/>
      <c r="K43" s="108" t="s">
        <v>27</v>
      </c>
      <c r="L43" s="107"/>
      <c r="M43" s="107"/>
      <c r="N43" s="107"/>
    </row>
    <row r="44" spans="6:14" x14ac:dyDescent="0.25">
      <c r="F44" s="3" t="s">
        <v>4</v>
      </c>
      <c r="G44"/>
      <c r="H44"/>
      <c r="J44" s="8" t="s">
        <v>0</v>
      </c>
      <c r="K44" s="9" t="s">
        <v>28</v>
      </c>
      <c r="L44" s="9" t="s">
        <v>23</v>
      </c>
      <c r="M44" s="7" t="s">
        <v>29</v>
      </c>
      <c r="N44" s="7" t="s">
        <v>29</v>
      </c>
    </row>
    <row r="45" spans="6:14" ht="18.75" x14ac:dyDescent="0.35">
      <c r="F45" s="49" t="s">
        <v>26</v>
      </c>
      <c r="G45"/>
      <c r="H45"/>
      <c r="J45" s="6">
        <v>0.1</v>
      </c>
      <c r="K45" s="52">
        <f>FINV(1-J45/2,G7-1,H7-1)</f>
        <v>0.10968301084953336</v>
      </c>
      <c r="L45" s="52">
        <f>FINV(J45/2,G7-1,H7-1)</f>
        <v>6.5913821164255788</v>
      </c>
      <c r="M45" s="12">
        <f>FDIST(K45,G7-1,H7-1)</f>
        <v>0.95</v>
      </c>
      <c r="N45" s="12">
        <f>FDIST(L45,G7-1,H7-1)</f>
        <v>5.0000000000000024E-2</v>
      </c>
    </row>
    <row r="46" spans="6:14" ht="14.45" x14ac:dyDescent="0.55000000000000004">
      <c r="F46"/>
      <c r="G46"/>
      <c r="H46"/>
      <c r="J46" s="6">
        <v>0.05</v>
      </c>
      <c r="K46" s="11">
        <f>FINV(1-J46/2,G7-1,H7-1)</f>
        <v>6.6220872467935885E-2</v>
      </c>
      <c r="L46" s="11">
        <f>FINV(J46/2,G7-1,H7-1)</f>
        <v>9.9791985322438865</v>
      </c>
      <c r="M46" s="12">
        <f>FDIST(K46,G7-1,H7-1)</f>
        <v>0.97499999999999998</v>
      </c>
      <c r="N46" s="12">
        <f>FDIST(L46,G7-1,H7-1)</f>
        <v>2.4999999999999984E-2</v>
      </c>
    </row>
    <row r="47" spans="6:14" x14ac:dyDescent="0.25">
      <c r="F47" t="s">
        <v>9</v>
      </c>
      <c r="G47"/>
      <c r="H47"/>
      <c r="J47" s="6">
        <v>0.01</v>
      </c>
      <c r="K47" s="10">
        <f>FINV(1-J47/2,G7-1,H7-1)</f>
        <v>2.1647541414113177E-2</v>
      </c>
      <c r="L47" s="10">
        <f>FINV(J47/2,G7-1,H7-1)</f>
        <v>24.259119890262632</v>
      </c>
      <c r="M47" s="12">
        <f>FDIST(K47,G7-1,H7-1)</f>
        <v>0.995</v>
      </c>
      <c r="N47" s="12">
        <f>FDIST(L47,G7-1,H7-1)</f>
        <v>4.9999999999999984E-3</v>
      </c>
    </row>
    <row r="48" spans="6:14" ht="14.45" x14ac:dyDescent="0.55000000000000004">
      <c r="F48" t="s">
        <v>10</v>
      </c>
      <c r="G48" s="50">
        <f>G9/H9</f>
        <v>0.38774263924688962</v>
      </c>
      <c r="H48"/>
      <c r="I48"/>
      <c r="J48"/>
    </row>
    <row r="49" spans="4:10" ht="14.45" x14ac:dyDescent="0.55000000000000004">
      <c r="D49"/>
      <c r="F49" t="s">
        <v>5</v>
      </c>
      <c r="G49" s="51">
        <f>2*MIN(_xlfn.F.DIST(G48,$G$7-1,$H$7-1,TRUE),_xlfn.F.DIST.RT(G48,$G$7-1,$H$7-1))</f>
        <v>0.4623956841294794</v>
      </c>
      <c r="H49"/>
      <c r="I49"/>
      <c r="J49"/>
    </row>
    <row r="50" spans="4:10" ht="14.45" x14ac:dyDescent="0.55000000000000004">
      <c r="F50"/>
      <c r="G50"/>
      <c r="H50"/>
    </row>
    <row r="51" spans="4:10" x14ac:dyDescent="0.25">
      <c r="F51" s="2" t="s">
        <v>17</v>
      </c>
      <c r="G51"/>
      <c r="H51"/>
    </row>
    <row r="52" spans="4:10" ht="14.45" x14ac:dyDescent="0.55000000000000004">
      <c r="F52" s="1" t="s">
        <v>18</v>
      </c>
    </row>
    <row r="53" spans="4:10" x14ac:dyDescent="0.55000000000000004">
      <c r="F53" s="4" t="str">
        <f>CONCATENATE(CHAR(194)," = ] 0, ",ROUND(K46,4),"] ",CHAR(200)," [",ROUND(L46,4),", +",CHAR(165)," [")</f>
        <v>Â = ] 0, 0.0662] È [9.9792, +¥ [</v>
      </c>
      <c r="G53" s="5"/>
      <c r="H53"/>
    </row>
    <row r="55" spans="4:10" ht="14.45" x14ac:dyDescent="0.55000000000000004">
      <c r="F55" s="1" t="s">
        <v>22</v>
      </c>
    </row>
    <row r="56" spans="4:10" x14ac:dyDescent="0.55000000000000004">
      <c r="F56" s="4" t="str">
        <f>CONCATENATE(CHAR(194)," = ] 0, ",ROUND(K47,4),"] ",CHAR(200)," [",ROUND(L47,4),", +",CHAR(165)," [")</f>
        <v>Â = ] 0, 0.0216] È [24.2591, +¥ [</v>
      </c>
      <c r="G56" s="5"/>
    </row>
  </sheetData>
  <mergeCells count="4">
    <mergeCell ref="B5:D5"/>
    <mergeCell ref="K5:M5"/>
    <mergeCell ref="F34:H34"/>
    <mergeCell ref="F37:H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7169" r:id="rId4">
          <objectPr defaultSize="0" autoPict="0" r:id="rId5">
            <anchor moveWithCells="1">
              <from>
                <xdr:col>7</xdr:col>
                <xdr:colOff>85725</xdr:colOff>
                <xdr:row>20</xdr:row>
                <xdr:rowOff>47625</xdr:rowOff>
              </from>
              <to>
                <xdr:col>9</xdr:col>
                <xdr:colOff>609600</xdr:colOff>
                <xdr:row>26</xdr:row>
                <xdr:rowOff>114300</xdr:rowOff>
              </to>
            </anchor>
          </objectPr>
        </oleObject>
      </mc:Choice>
      <mc:Fallback>
        <oleObject progId="Equation.DSMT4" shapeId="7169" r:id="rId4"/>
      </mc:Fallback>
    </mc:AlternateContent>
    <mc:AlternateContent xmlns:mc="http://schemas.openxmlformats.org/markup-compatibility/2006">
      <mc:Choice Requires="x14">
        <oleObject progId="Equation.DSMT4" shapeId="7170" r:id="rId6">
          <objectPr defaultSize="0" autoPict="0" r:id="rId7">
            <anchor moveWithCells="1">
              <from>
                <xdr:col>5</xdr:col>
                <xdr:colOff>733425</xdr:colOff>
                <xdr:row>52</xdr:row>
                <xdr:rowOff>9525</xdr:rowOff>
              </from>
              <to>
                <xdr:col>5</xdr:col>
                <xdr:colOff>800100</xdr:colOff>
                <xdr:row>53</xdr:row>
                <xdr:rowOff>0</xdr:rowOff>
              </to>
            </anchor>
          </objectPr>
        </oleObject>
      </mc:Choice>
      <mc:Fallback>
        <oleObject progId="Equation.DSMT4" shapeId="7170" r:id="rId6"/>
      </mc:Fallback>
    </mc:AlternateContent>
    <mc:AlternateContent xmlns:mc="http://schemas.openxmlformats.org/markup-compatibility/2006">
      <mc:Choice Requires="x14">
        <oleObject progId="Equation.DSMT4" shapeId="7171" r:id="rId8">
          <objectPr defaultSize="0" autoPict="0" r:id="rId7">
            <anchor moveWithCells="1">
              <from>
                <xdr:col>5</xdr:col>
                <xdr:colOff>733425</xdr:colOff>
                <xdr:row>55</xdr:row>
                <xdr:rowOff>9525</xdr:rowOff>
              </from>
              <to>
                <xdr:col>5</xdr:col>
                <xdr:colOff>800100</xdr:colOff>
                <xdr:row>56</xdr:row>
                <xdr:rowOff>0</xdr:rowOff>
              </to>
            </anchor>
          </objectPr>
        </oleObject>
      </mc:Choice>
      <mc:Fallback>
        <oleObject progId="Equation.DSMT4" shapeId="717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Biomassa (g peso seco por L)</vt:lpstr>
      <vt:lpstr>Clorofila a</vt:lpstr>
      <vt:lpstr>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Mouriño</dc:creator>
  <cp:lastModifiedBy>Helena Mouriño</cp:lastModifiedBy>
  <dcterms:created xsi:type="dcterms:W3CDTF">2016-05-05T16:22:08Z</dcterms:created>
  <dcterms:modified xsi:type="dcterms:W3CDTF">2019-05-23T11:18:13Z</dcterms:modified>
</cp:coreProperties>
</file>